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. 9" sheetId="1" r:id="rId1"/>
  </sheets>
  <definedNames>
    <definedName name="_xlnm.Print_Area" localSheetId="0">'дод. 9'!#REF!</definedName>
  </definedNames>
  <calcPr fullCalcOnLoad="1"/>
</workbook>
</file>

<file path=xl/sharedStrings.xml><?xml version="1.0" encoding="utf-8"?>
<sst xmlns="http://schemas.openxmlformats.org/spreadsheetml/2006/main" count="82" uniqueCount="82">
  <si>
    <t>№ з/п</t>
  </si>
  <si>
    <t>№ Дії Програми соціально-економічного та культурного розвитку</t>
  </si>
  <si>
    <t>№ дії Програми соціально-екон. та культ. розвитку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</si>
  <si>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</si>
  <si>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</si>
  <si>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</si>
  <si>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Проведення робіт по боротьбі з амброзією (косіння, механічні та агрохімічні заходи по знищенню амброзії)</t>
  </si>
  <si>
    <t>2.1</t>
  </si>
  <si>
    <t>Утилізація та збір небезпечних відходів</t>
  </si>
  <si>
    <t>2.2</t>
  </si>
  <si>
    <t>3.1</t>
  </si>
  <si>
    <t>3.2</t>
  </si>
  <si>
    <t>3.3</t>
  </si>
  <si>
    <t>4.1</t>
  </si>
  <si>
    <t>4.2</t>
  </si>
  <si>
    <t>ПЕРЕЛІК</t>
  </si>
  <si>
    <t>Назва  заходів</t>
  </si>
  <si>
    <t>1.5.3.13</t>
  </si>
  <si>
    <t>1.2.5.4</t>
  </si>
  <si>
    <t>Проведення робіт по боротьбі з омелою  (обрізка гілля, ураженого омелою; знесення дерев, уражених омелою)</t>
  </si>
  <si>
    <t>1.9.1.2</t>
  </si>
  <si>
    <t>II</t>
  </si>
  <si>
    <t>1.1.3.3.</t>
  </si>
  <si>
    <t>1.1.3.6</t>
  </si>
  <si>
    <t>III</t>
  </si>
  <si>
    <t>Проведення науково-технічних конференцій і семінарів, організація виставок та інших заходів щодо охорони навколишнього середовища</t>
  </si>
  <si>
    <t xml:space="preserve">Видання поліграфічної продукції з екологічної тематики </t>
  </si>
  <si>
    <t>IV</t>
  </si>
  <si>
    <t>1.6.1.6</t>
  </si>
  <si>
    <t>1.8.1.6</t>
  </si>
  <si>
    <t>Виготовлення проектів землеустрою щодо встановлення меж об'єктів природно-заповідного фонду міста Черкаси</t>
  </si>
  <si>
    <t>ВСЬОГО ВИДАТКІВ</t>
  </si>
  <si>
    <r>
      <t xml:space="preserve">Ліквідація наслідків буреломів, прибирання вітровальних дерев, частин дерев, гілля, вивіз, утилізація </t>
    </r>
  </si>
  <si>
    <t>Охорона та раціональне використання природних ресурсів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</si>
  <si>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</si>
  <si>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>Утилізація відходів</t>
  </si>
  <si>
    <t>Ліквідація стихійних сміттєзвалищ на території лісопаркових зон та лісів міста</t>
  </si>
  <si>
    <t xml:space="preserve">Інша діяльність у сфері охорони навколишнього природного середовища </t>
  </si>
  <si>
    <t xml:space="preserve">Заходи щодо пропаганди охорони навколишнього природного середовища </t>
  </si>
  <si>
    <t xml:space="preserve">Збереження природно-заповідного фонду </t>
  </si>
  <si>
    <t>Заходи по збереженню природно-заповідного фонду</t>
  </si>
  <si>
    <t>Директор департаменту фінансової політики</t>
  </si>
  <si>
    <t>Н.В. Джуган</t>
  </si>
  <si>
    <t>Відсоток виконання до річного плану</t>
  </si>
  <si>
    <t>Будівництво мереж зливової каналізації по вул. Гоголя (від вул. Чорновола до вул. Юрія Іллєнка) в м.Черкаси (з ПКД)</t>
  </si>
  <si>
    <t>Будівництво мереж зливової каналізації по провулку Чайковського, 20 в м.Черкаси (з ПКД)</t>
  </si>
  <si>
    <t>2.3</t>
  </si>
  <si>
    <t>Реконструкція південно-західної частини полігону твердих побутових відходів в районі с.Руська Поляна</t>
  </si>
  <si>
    <t>Реконструкція системи роздільної каналізації, каналізаційних мереж і споруд (реконструкція туалету в парку-пам'ятці садово-паркового мистецтва місцевого значення "Парк ім. Б. Хмельницького")</t>
  </si>
  <si>
    <t>Догляд та утримання зелених насаджень на території безгосподарських зелених зон, парків та скверів міста</t>
  </si>
  <si>
    <t>Озеленення об'єктів природно-заповідного фонду</t>
  </si>
  <si>
    <t>Заходи щодо відновлення та підтримання сприятливого санітарного стану річки (пляж Пушкінський: очищення пляжу від забруднення, мулу, відходів деревини та ін. сміття; облаштування біоплато)</t>
  </si>
  <si>
    <t>Ліквідація стихійних сміттєзвалищ на території міста</t>
  </si>
  <si>
    <t>2.4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</si>
  <si>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струмків) (за рахунок субвенції з обласного бюджету)</t>
  </si>
  <si>
    <t>Заходи з реконструкції парку пам'ятки садово-паркового мистецтва загальнодержавного значення "Парк ім. 50-річчя Радянської влади" з метою збереження та відтворення природних екологічних систем, пов'язаних з діяльністю парку (реконструкція оглядового майданчика)(за рахунок субвенції з обласного бюджету)</t>
  </si>
  <si>
    <t>4.3</t>
  </si>
  <si>
    <t>І</t>
  </si>
  <si>
    <t>Інші природоохоронні заходи</t>
  </si>
  <si>
    <t>Будівництво полігону твердих побутових відходів в районі с.Руська Поляна (з ПКД)</t>
  </si>
  <si>
    <t>Будівництво полігону твердих побутових відходів в районі с.Руська Поляна (ПКД І, ІІ, ІІІ черга)</t>
  </si>
  <si>
    <t>Разом видатків на поточний рік,
грн.</t>
  </si>
  <si>
    <t>Спеціальний фонд</t>
  </si>
  <si>
    <t xml:space="preserve">з них </t>
  </si>
  <si>
    <t>бюджет розвитку</t>
  </si>
  <si>
    <t>2.5</t>
  </si>
  <si>
    <t>2.6</t>
  </si>
  <si>
    <t>2.7</t>
  </si>
  <si>
    <t>2.8</t>
  </si>
  <si>
    <t>2.9</t>
  </si>
  <si>
    <t>2.10</t>
  </si>
  <si>
    <t>2.11</t>
  </si>
  <si>
    <t>3.4</t>
  </si>
  <si>
    <t>V</t>
  </si>
  <si>
    <t>5.1</t>
  </si>
  <si>
    <t>5.2</t>
  </si>
  <si>
    <t>5.3</t>
  </si>
  <si>
    <t>5.4</t>
  </si>
  <si>
    <t>5.5</t>
  </si>
  <si>
    <t>Заходи з реконструкції парку пам'ятки садово-паркового мистецтва місцевого значення "Долина Троянд" (реконструкція системи поливу)</t>
  </si>
  <si>
    <t>видатків природоохоронних заходів міста Черкаси на 2017 рік</t>
  </si>
  <si>
    <t>Профінансовано станом на 26.12.2017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</si>
</sst>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&quot;₴&quot;;\-#,##0&quot;₴&quot;"/>
    <numFmt numFmtId="197" formatCode="#,##0&quot;₴&quot;;[Red]\-#,##0&quot;₴&quot;"/>
    <numFmt numFmtId="198" formatCode="#,##0.00&quot;₴&quot;;\-#,##0.00&quot;₴&quot;"/>
    <numFmt numFmtId="199" formatCode="#,##0.00&quot;₴&quot;;[Red]\-#,##0.00&quot;₴&quot;"/>
    <numFmt numFmtId="200" formatCode="_-* #,##0&quot;₴&quot;_-;\-* #,##0&quot;₴&quot;_-;_-* &quot;-&quot;&quot;₴&quot;_-;_-@_-"/>
    <numFmt numFmtId="201" formatCode="_-* #,##0_₴_-;\-* #,##0_₴_-;_-* &quot;-&quot;_₴_-;_-@_-"/>
    <numFmt numFmtId="202" formatCode="_-* #,##0.00&quot;₴&quot;_-;\-* #,##0.00&quot;₴&quot;_-;_-* &quot;-&quot;??&quot;₴&quot;_-;_-@_-"/>
    <numFmt numFmtId="203" formatCode="_-* #,##0.00_₴_-;\-* #,##0.00_₴_-;_-* &quot;-&quot;??_₴_-;_-@_-"/>
    <numFmt numFmtId="204" formatCode="000000"/>
    <numFmt numFmtId="205" formatCode="0.0"/>
    <numFmt numFmtId="206" formatCode="#,##0.0"/>
    <numFmt numFmtId="207" formatCode="0.000"/>
    <numFmt numFmtId="208" formatCode="0.00000"/>
    <numFmt numFmtId="209" formatCode="#,##0.000"/>
    <numFmt numFmtId="210" formatCode="#,##0.00000"/>
    <numFmt numFmtId="211" formatCode="#,##0.00_ ;\-#,##0.00\ "/>
    <numFmt numFmtId="212" formatCode="#,##0.000_ ;\-#,##0.000\ "/>
    <numFmt numFmtId="213" formatCode="#,##0.000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%"/>
    <numFmt numFmtId="220" formatCode="#,##0.00&quot;р.&quot;"/>
    <numFmt numFmtId="221" formatCode="#,##0.00_р_."/>
    <numFmt numFmtId="222" formatCode="[$-FC19]d\ mmmm\ yyyy\ &quot;г.&quot;"/>
    <numFmt numFmtId="223" formatCode="#,##0.00_ ;[Red]\-#,##0.00\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color indexed="8"/>
      <name val="Arial Rounded MT Bold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name val="Times New Roman"/>
      <family val="1"/>
    </font>
    <font>
      <b/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>
      <alignment/>
      <protection/>
    </xf>
    <xf numFmtId="0" fontId="22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3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5" fillId="0" borderId="0" xfId="82" applyFont="1">
      <alignment/>
      <protection/>
    </xf>
    <xf numFmtId="0" fontId="27" fillId="0" borderId="0" xfId="82" applyFont="1">
      <alignment/>
      <protection/>
    </xf>
    <xf numFmtId="0" fontId="25" fillId="0" borderId="0" xfId="82" applyFont="1" applyAlignment="1">
      <alignment horizontal="center"/>
      <protection/>
    </xf>
    <xf numFmtId="49" fontId="27" fillId="0" borderId="0" xfId="82" applyNumberFormat="1" applyFont="1" applyFill="1" applyBorder="1" applyAlignment="1">
      <alignment horizontal="center" vertical="center" wrapText="1"/>
      <protection/>
    </xf>
    <xf numFmtId="0" fontId="26" fillId="0" borderId="0" xfId="82" applyFont="1">
      <alignment/>
      <protection/>
    </xf>
    <xf numFmtId="0" fontId="24" fillId="0" borderId="0" xfId="82" applyFont="1" applyAlignment="1">
      <alignment horizontal="center" wrapText="1"/>
      <protection/>
    </xf>
    <xf numFmtId="0" fontId="25" fillId="0" borderId="0" xfId="82" applyFont="1" applyBorder="1">
      <alignment/>
      <protection/>
    </xf>
    <xf numFmtId="0" fontId="27" fillId="0" borderId="0" xfId="82" applyFont="1" applyBorder="1" applyAlignment="1">
      <alignment vertical="top" wrapText="1"/>
      <protection/>
    </xf>
    <xf numFmtId="179" fontId="27" fillId="0" borderId="0" xfId="96" applyFont="1" applyBorder="1" applyAlignment="1">
      <alignment horizontal="center" vertical="center"/>
    </xf>
    <xf numFmtId="209" fontId="32" fillId="0" borderId="0" xfId="96" applyNumberFormat="1" applyFont="1" applyFill="1" applyBorder="1" applyAlignment="1">
      <alignment horizontal="center" vertical="center" wrapText="1"/>
    </xf>
    <xf numFmtId="0" fontId="27" fillId="0" borderId="0" xfId="82" applyFont="1" applyBorder="1">
      <alignment/>
      <protection/>
    </xf>
    <xf numFmtId="0" fontId="27" fillId="0" borderId="0" xfId="82" applyFont="1" applyAlignment="1">
      <alignment horizontal="center"/>
      <protection/>
    </xf>
    <xf numFmtId="0" fontId="27" fillId="0" borderId="10" xfId="82" applyFont="1" applyBorder="1" applyAlignment="1">
      <alignment horizontal="center"/>
      <protection/>
    </xf>
    <xf numFmtId="0" fontId="24" fillId="24" borderId="10" xfId="82" applyFont="1" applyFill="1" applyBorder="1" applyAlignment="1">
      <alignment horizontal="left" wrapText="1"/>
      <protection/>
    </xf>
    <xf numFmtId="4" fontId="24" fillId="24" borderId="10" xfId="82" applyNumberFormat="1" applyFont="1" applyFill="1" applyBorder="1" applyAlignment="1">
      <alignment horizontal="center" vertical="center"/>
      <protection/>
    </xf>
    <xf numFmtId="4" fontId="24" fillId="24" borderId="10" xfId="96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4" fontId="27" fillId="0" borderId="10" xfId="96" applyNumberFormat="1" applyFont="1" applyFill="1" applyBorder="1" applyAlignment="1">
      <alignment horizontal="center" vertical="center"/>
    </xf>
    <xf numFmtId="0" fontId="24" fillId="24" borderId="10" xfId="82" applyFont="1" applyFill="1" applyBorder="1" applyAlignment="1">
      <alignment horizontal="center" vertical="center" wrapText="1"/>
      <protection/>
    </xf>
    <xf numFmtId="4" fontId="27" fillId="0" borderId="10" xfId="0" applyNumberFormat="1" applyFont="1" applyFill="1" applyBorder="1" applyAlignment="1">
      <alignment horizontal="center" vertical="center" wrapText="1"/>
    </xf>
    <xf numFmtId="0" fontId="27" fillId="0" borderId="10" xfId="82" applyFont="1" applyBorder="1" applyAlignment="1">
      <alignment wrapText="1"/>
      <protection/>
    </xf>
    <xf numFmtId="16" fontId="24" fillId="25" borderId="10" xfId="82" applyNumberFormat="1" applyFont="1" applyFill="1" applyBorder="1" applyAlignment="1">
      <alignment horizontal="center"/>
      <protection/>
    </xf>
    <xf numFmtId="0" fontId="33" fillId="25" borderId="10" xfId="82" applyFont="1" applyFill="1" applyBorder="1" applyAlignment="1">
      <alignment horizontal="center" vertical="center" wrapText="1"/>
      <protection/>
    </xf>
    <xf numFmtId="0" fontId="34" fillId="0" borderId="0" xfId="0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 horizontal="left"/>
      <protection/>
    </xf>
    <xf numFmtId="0" fontId="27" fillId="24" borderId="10" xfId="82" applyFont="1" applyFill="1" applyBorder="1" applyAlignment="1">
      <alignment/>
      <protection/>
    </xf>
    <xf numFmtId="4" fontId="24" fillId="24" borderId="10" xfId="82" applyNumberFormat="1" applyFont="1" applyFill="1" applyBorder="1" applyAlignment="1">
      <alignment horizontal="center"/>
      <protection/>
    </xf>
    <xf numFmtId="0" fontId="27" fillId="0" borderId="10" xfId="82" applyFont="1" applyBorder="1" applyAlignment="1">
      <alignment/>
      <protection/>
    </xf>
    <xf numFmtId="4" fontId="27" fillId="0" borderId="10" xfId="82" applyNumberFormat="1" applyFont="1" applyFill="1" applyBorder="1" applyAlignment="1">
      <alignment horizontal="center"/>
      <protection/>
    </xf>
    <xf numFmtId="4" fontId="27" fillId="0" borderId="10" xfId="82" applyNumberFormat="1" applyFont="1" applyFill="1" applyBorder="1" applyAlignment="1">
      <alignment horizontal="center" wrapText="1"/>
      <protection/>
    </xf>
    <xf numFmtId="0" fontId="24" fillId="24" borderId="10" xfId="82" applyFont="1" applyFill="1" applyBorder="1" applyAlignment="1">
      <alignment horizontal="center" wrapText="1"/>
      <protection/>
    </xf>
    <xf numFmtId="0" fontId="27" fillId="25" borderId="10" xfId="82" applyFont="1" applyFill="1" applyBorder="1" applyAlignment="1">
      <alignment/>
      <protection/>
    </xf>
    <xf numFmtId="4" fontId="24" fillId="25" borderId="10" xfId="82" applyNumberFormat="1" applyFont="1" applyFill="1" applyBorder="1" applyAlignment="1">
      <alignment horizontal="center"/>
      <protection/>
    </xf>
    <xf numFmtId="0" fontId="27" fillId="24" borderId="10" xfId="82" applyFont="1" applyFill="1" applyBorder="1" applyAlignment="1">
      <alignment vertical="center"/>
      <protection/>
    </xf>
    <xf numFmtId="0" fontId="24" fillId="24" borderId="10" xfId="82" applyFont="1" applyFill="1" applyBorder="1" applyAlignment="1">
      <alignment horizontal="left" vertical="center" wrapText="1"/>
      <protection/>
    </xf>
    <xf numFmtId="49" fontId="27" fillId="0" borderId="10" xfId="82" applyNumberFormat="1" applyFont="1" applyFill="1" applyBorder="1" applyAlignment="1">
      <alignment horizontal="center" vertical="center" wrapText="1"/>
      <protection/>
    </xf>
    <xf numFmtId="49" fontId="27" fillId="0" borderId="10" xfId="82" applyNumberFormat="1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left" vertical="center" wrapText="1"/>
    </xf>
    <xf numFmtId="0" fontId="27" fillId="0" borderId="10" xfId="82" applyFont="1" applyBorder="1" applyAlignment="1">
      <alignment horizontal="left" vertical="center"/>
      <protection/>
    </xf>
    <xf numFmtId="4" fontId="27" fillId="25" borderId="10" xfId="82" applyNumberFormat="1" applyFont="1" applyFill="1" applyBorder="1" applyAlignment="1">
      <alignment horizontal="center" vertical="center"/>
      <protection/>
    </xf>
    <xf numFmtId="4" fontId="27" fillId="0" borderId="10" xfId="82" applyNumberFormat="1" applyFont="1" applyBorder="1" applyAlignment="1">
      <alignment horizontal="center" vertical="center"/>
      <protection/>
    </xf>
    <xf numFmtId="0" fontId="27" fillId="0" borderId="10" xfId="82" applyFont="1" applyBorder="1">
      <alignment/>
      <protection/>
    </xf>
    <xf numFmtId="0" fontId="27" fillId="0" borderId="10" xfId="81" applyFont="1" applyFill="1" applyBorder="1" applyAlignment="1">
      <alignment vertical="top" wrapText="1"/>
      <protection/>
    </xf>
    <xf numFmtId="4" fontId="27" fillId="0" borderId="10" xfId="82" applyNumberFormat="1" applyFont="1" applyFill="1" applyBorder="1" applyAlignment="1">
      <alignment horizontal="center" vertical="center"/>
      <protection/>
    </xf>
    <xf numFmtId="0" fontId="27" fillId="0" borderId="10" xfId="83" applyFont="1" applyFill="1" applyBorder="1" applyAlignment="1">
      <alignment vertical="center" wrapText="1"/>
      <protection/>
    </xf>
    <xf numFmtId="4" fontId="27" fillId="0" borderId="10" xfId="83" applyNumberFormat="1" applyFont="1" applyFill="1" applyBorder="1" applyAlignment="1">
      <alignment horizontal="center" vertical="center"/>
      <protection/>
    </xf>
    <xf numFmtId="4" fontId="25" fillId="0" borderId="0" xfId="82" applyNumberFormat="1" applyFont="1">
      <alignment/>
      <protection/>
    </xf>
    <xf numFmtId="4" fontId="25" fillId="0" borderId="10" xfId="82" applyNumberFormat="1" applyFont="1" applyBorder="1">
      <alignment/>
      <protection/>
    </xf>
    <xf numFmtId="0" fontId="27" fillId="0" borderId="10" xfId="81" applyFont="1" applyFill="1" applyBorder="1" applyAlignment="1">
      <alignment vertical="center" wrapText="1"/>
      <protection/>
    </xf>
    <xf numFmtId="223" fontId="27" fillId="0" borderId="10" xfId="34" applyNumberFormat="1" applyFont="1" applyFill="1" applyBorder="1" applyAlignment="1" applyProtection="1">
      <alignment vertical="top" wrapText="1"/>
      <protection/>
    </xf>
    <xf numFmtId="0" fontId="30" fillId="0" borderId="10" xfId="0" applyFont="1" applyBorder="1" applyAlignment="1">
      <alignment horizontal="center" vertical="center" wrapText="1"/>
    </xf>
    <xf numFmtId="0" fontId="24" fillId="24" borderId="10" xfId="82" applyFont="1" applyFill="1" applyBorder="1" applyAlignment="1">
      <alignment horizontal="center" vertical="center"/>
      <protection/>
    </xf>
    <xf numFmtId="0" fontId="27" fillId="24" borderId="10" xfId="82" applyFont="1" applyFill="1" applyBorder="1" applyAlignment="1">
      <alignment horizontal="center" vertical="center"/>
      <protection/>
    </xf>
    <xf numFmtId="0" fontId="24" fillId="24" borderId="10" xfId="82" applyFont="1" applyFill="1" applyBorder="1" applyAlignment="1">
      <alignment horizontal="left" vertical="center"/>
      <protection/>
    </xf>
    <xf numFmtId="0" fontId="27" fillId="0" borderId="10" xfId="82" applyFont="1" applyBorder="1" applyAlignment="1">
      <alignment horizontal="left"/>
      <protection/>
    </xf>
    <xf numFmtId="0" fontId="27" fillId="0" borderId="10" xfId="82" applyFont="1" applyBorder="1" applyAlignment="1">
      <alignment horizontal="left" wrapText="1"/>
      <protection/>
    </xf>
    <xf numFmtId="0" fontId="30" fillId="0" borderId="11" xfId="0" applyFont="1" applyBorder="1" applyAlignment="1">
      <alignment horizontal="center" vertical="center" wrapText="1"/>
    </xf>
    <xf numFmtId="0" fontId="35" fillId="0" borderId="0" xfId="82" applyFont="1" applyAlignment="1">
      <alignment horizontal="center" vertical="center" wrapText="1"/>
      <protection/>
    </xf>
    <xf numFmtId="0" fontId="35" fillId="0" borderId="0" xfId="82" applyFont="1" applyAlignment="1">
      <alignment horizontal="center" vertical="center"/>
      <protection/>
    </xf>
    <xf numFmtId="0" fontId="30" fillId="0" borderId="12" xfId="82" applyFont="1" applyBorder="1" applyAlignment="1">
      <alignment horizontal="center" vertical="center" wrapText="1"/>
      <protection/>
    </xf>
    <xf numFmtId="0" fontId="30" fillId="0" borderId="11" xfId="82" applyFont="1" applyBorder="1" applyAlignment="1">
      <alignment horizontal="center" vertical="center" wrapText="1"/>
      <protection/>
    </xf>
    <xf numFmtId="0" fontId="24" fillId="0" borderId="10" xfId="82" applyFont="1" applyBorder="1" applyAlignment="1">
      <alignment horizontal="center" vertical="center"/>
      <protection/>
    </xf>
    <xf numFmtId="0" fontId="29" fillId="0" borderId="10" xfId="0" applyFont="1" applyBorder="1" applyAlignment="1">
      <alignment horizontal="center" vertical="center" wrapText="1"/>
    </xf>
    <xf numFmtId="0" fontId="24" fillId="0" borderId="10" xfId="82" applyFont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10" xfId="51"/>
    <cellStyle name="Звичайний 11" xfId="52"/>
    <cellStyle name="Звичайний 12" xfId="53"/>
    <cellStyle name="Звичайний 13" xfId="54"/>
    <cellStyle name="Звичайний 14" xfId="55"/>
    <cellStyle name="Звичайний 15" xfId="56"/>
    <cellStyle name="Звичайний 16" xfId="57"/>
    <cellStyle name="Звичайний 17" xfId="58"/>
    <cellStyle name="Звичайний 18" xfId="59"/>
    <cellStyle name="Звичайний 19" xfId="60"/>
    <cellStyle name="Звичайний 2" xfId="61"/>
    <cellStyle name="Звичайний 20" xfId="62"/>
    <cellStyle name="Звичайний 3" xfId="63"/>
    <cellStyle name="Звичайний 4" xfId="64"/>
    <cellStyle name="Звичайний 5" xfId="65"/>
    <cellStyle name="Звичайний 6" xfId="66"/>
    <cellStyle name="Звичайний 7" xfId="67"/>
    <cellStyle name="Звичайний 8" xfId="68"/>
    <cellStyle name="Звичайний 9" xfId="69"/>
    <cellStyle name="Звичайний_Додаток _ 3 зм_ни 4575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2 2" xfId="76"/>
    <cellStyle name="Обычный 2_Додатки до рішення 1-11" xfId="77"/>
    <cellStyle name="Обычный 3 2" xfId="78"/>
    <cellStyle name="Обычный 4" xfId="79"/>
    <cellStyle name="Обычный 9 2" xfId="80"/>
    <cellStyle name="Обычный_дод 2-9_дод  2-10. з бюджетом розвитку" xfId="81"/>
    <cellStyle name="Обычный_дод 8 до бюджету 2012" xfId="82"/>
    <cellStyle name="Обычный_дод. 9" xfId="83"/>
    <cellStyle name="Followed Hyperlink" xfId="84"/>
    <cellStyle name="Плохой" xfId="85"/>
    <cellStyle name="Пояснение" xfId="86"/>
    <cellStyle name="Примечание" xfId="87"/>
    <cellStyle name="Percent" xfId="88"/>
    <cellStyle name="Связанная ячейка" xfId="89"/>
    <cellStyle name="Стиль 1" xfId="90"/>
    <cellStyle name="Текст предупреждения" xfId="91"/>
    <cellStyle name="Тысячи [0]_Розподіл (2)" xfId="92"/>
    <cellStyle name="Тысячи_Розподіл (2)" xfId="93"/>
    <cellStyle name="Comma" xfId="94"/>
    <cellStyle name="Comma [0]" xfId="95"/>
    <cellStyle name="Финансовый_дод 8 до бюджету 2012" xfId="96"/>
    <cellStyle name="Хороший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90" zoomScaleNormal="90" zoomScalePageLayoutView="0" workbookViewId="0" topLeftCell="A1">
      <selection activeCell="F15" sqref="F15"/>
    </sheetView>
  </sheetViews>
  <sheetFormatPr defaultColWidth="9.140625" defaultRowHeight="12.75"/>
  <cols>
    <col min="1" max="1" width="6.7109375" style="1" customWidth="1"/>
    <col min="2" max="2" width="14.8515625" style="1" hidden="1" customWidth="1"/>
    <col min="3" max="3" width="101.7109375" style="1" customWidth="1"/>
    <col min="4" max="4" width="21.8515625" style="1" hidden="1" customWidth="1"/>
    <col min="5" max="7" width="18.28125" style="3" customWidth="1"/>
    <col min="8" max="8" width="18.28125" style="1" customWidth="1"/>
    <col min="9" max="9" width="16.8515625" style="1" customWidth="1"/>
    <col min="10" max="10" width="9.140625" style="1" customWidth="1"/>
    <col min="11" max="11" width="11.28125" style="1" bestFit="1" customWidth="1"/>
    <col min="12" max="16384" width="9.140625" style="1" customWidth="1"/>
  </cols>
  <sheetData>
    <row r="1" spans="1:9" ht="0.7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29.25" customHeight="1">
      <c r="A2" s="60"/>
      <c r="B2" s="60"/>
      <c r="C2" s="60"/>
      <c r="D2" s="60"/>
      <c r="E2" s="60"/>
      <c r="F2" s="60"/>
      <c r="G2" s="60"/>
      <c r="H2" s="60"/>
      <c r="I2" s="60"/>
    </row>
    <row r="3" spans="1:9" s="7" customFormat="1" ht="30" customHeight="1">
      <c r="A3" s="59" t="s">
        <v>80</v>
      </c>
      <c r="B3" s="59"/>
      <c r="C3" s="59"/>
      <c r="D3" s="59"/>
      <c r="E3" s="59"/>
      <c r="F3" s="59"/>
      <c r="G3" s="59"/>
      <c r="H3" s="59"/>
      <c r="I3" s="59"/>
    </row>
    <row r="4" spans="3:7" ht="17.25">
      <c r="C4" s="6"/>
      <c r="E4" s="5"/>
      <c r="F4" s="5"/>
      <c r="G4" s="5"/>
    </row>
    <row r="5" spans="1:9" ht="19.5" customHeight="1">
      <c r="A5" s="63" t="s">
        <v>0</v>
      </c>
      <c r="B5" s="64" t="s">
        <v>1</v>
      </c>
      <c r="C5" s="63" t="s">
        <v>16</v>
      </c>
      <c r="D5" s="65" t="s">
        <v>2</v>
      </c>
      <c r="E5" s="66" t="s">
        <v>61</v>
      </c>
      <c r="F5" s="67" t="s">
        <v>62</v>
      </c>
      <c r="G5" s="52" t="s">
        <v>63</v>
      </c>
      <c r="H5" s="61" t="s">
        <v>81</v>
      </c>
      <c r="I5" s="61" t="s">
        <v>43</v>
      </c>
    </row>
    <row r="6" spans="1:9" ht="33.75" customHeight="1">
      <c r="A6" s="63"/>
      <c r="B6" s="64"/>
      <c r="C6" s="63"/>
      <c r="D6" s="65"/>
      <c r="E6" s="66"/>
      <c r="F6" s="68"/>
      <c r="G6" s="58" t="s">
        <v>64</v>
      </c>
      <c r="H6" s="62"/>
      <c r="I6" s="62"/>
    </row>
    <row r="7" spans="1:9" ht="17.25" customHeight="1">
      <c r="A7" s="13">
        <v>1</v>
      </c>
      <c r="B7" s="13"/>
      <c r="C7" s="13">
        <v>2</v>
      </c>
      <c r="D7" s="13"/>
      <c r="E7" s="13">
        <v>3</v>
      </c>
      <c r="F7" s="13">
        <v>4</v>
      </c>
      <c r="G7" s="13">
        <v>5</v>
      </c>
      <c r="H7" s="13">
        <v>6</v>
      </c>
      <c r="I7" s="13">
        <v>7</v>
      </c>
    </row>
    <row r="8" spans="1:9" ht="17.25" customHeight="1">
      <c r="A8" s="53" t="s">
        <v>57</v>
      </c>
      <c r="B8" s="54"/>
      <c r="C8" s="55" t="s">
        <v>58</v>
      </c>
      <c r="D8" s="13"/>
      <c r="E8" s="28">
        <f>SUM(E9:E10)</f>
        <v>5375800</v>
      </c>
      <c r="F8" s="28">
        <f>SUM(F9:F10)</f>
        <v>5375800</v>
      </c>
      <c r="G8" s="28">
        <f>SUM(G9:G10)</f>
        <v>5375800</v>
      </c>
      <c r="H8" s="15">
        <f>H9+H10</f>
        <v>322289.95</v>
      </c>
      <c r="I8" s="15">
        <f>H8/E8*100</f>
        <v>5.995199784218163</v>
      </c>
    </row>
    <row r="9" spans="1:9" ht="17.25" customHeight="1">
      <c r="A9" s="37" t="s">
        <v>3</v>
      </c>
      <c r="B9" s="13"/>
      <c r="C9" s="56" t="s">
        <v>59</v>
      </c>
      <c r="D9" s="13"/>
      <c r="E9" s="42">
        <f>6575800-863000-61660.15-1035339.85</f>
        <v>4615800</v>
      </c>
      <c r="F9" s="42">
        <f>E9</f>
        <v>4615800</v>
      </c>
      <c r="G9" s="42">
        <f>F9</f>
        <v>4615800</v>
      </c>
      <c r="H9" s="42">
        <v>3173.65</v>
      </c>
      <c r="I9" s="42">
        <f>H9/E9*100</f>
        <v>0.06875622860609212</v>
      </c>
    </row>
    <row r="10" spans="1:9" ht="35.25" customHeight="1">
      <c r="A10" s="37" t="s">
        <v>5</v>
      </c>
      <c r="B10" s="13"/>
      <c r="C10" s="57" t="s">
        <v>60</v>
      </c>
      <c r="D10" s="13"/>
      <c r="E10" s="42">
        <v>760000</v>
      </c>
      <c r="F10" s="42">
        <v>760000</v>
      </c>
      <c r="G10" s="42">
        <v>760000</v>
      </c>
      <c r="H10" s="42">
        <v>319116.3</v>
      </c>
      <c r="I10" s="42">
        <f>H10/E10*100</f>
        <v>41.98898684210526</v>
      </c>
    </row>
    <row r="11" spans="1:9" ht="26.25" customHeight="1">
      <c r="A11" s="19" t="s">
        <v>21</v>
      </c>
      <c r="B11" s="35"/>
      <c r="C11" s="36" t="s">
        <v>33</v>
      </c>
      <c r="D11" s="15"/>
      <c r="E11" s="16">
        <f>SUM(E12:E22)</f>
        <v>7238094.42</v>
      </c>
      <c r="F11" s="16">
        <f>SUM(F12:F22)</f>
        <v>7238094.42</v>
      </c>
      <c r="G11" s="16">
        <f>SUM(G12:G22)</f>
        <v>0</v>
      </c>
      <c r="H11" s="16">
        <f>SUM(H12:H22)</f>
        <v>6658616.390000001</v>
      </c>
      <c r="I11" s="15">
        <f>H11/E11*100</f>
        <v>91.99405262801201</v>
      </c>
    </row>
    <row r="12" spans="1:9" ht="44.25" customHeight="1">
      <c r="A12" s="37" t="s">
        <v>7</v>
      </c>
      <c r="B12" s="29"/>
      <c r="C12" s="39" t="s">
        <v>4</v>
      </c>
      <c r="D12" s="30"/>
      <c r="E12" s="17">
        <v>89000</v>
      </c>
      <c r="F12" s="17">
        <v>89000</v>
      </c>
      <c r="G12" s="17"/>
      <c r="H12" s="42">
        <f>14327.8+8233.44+7537.23+7163.9+4792.75+8061.91+6306.25+5650.4+8253.62+8253.62+8253.62</f>
        <v>86834.54</v>
      </c>
      <c r="I12" s="41">
        <f aca="true" t="shared" si="0" ref="I12:I38">H12/E12*100</f>
        <v>97.56689887640448</v>
      </c>
    </row>
    <row r="13" spans="1:11" ht="36">
      <c r="A13" s="37" t="s">
        <v>9</v>
      </c>
      <c r="B13" s="29"/>
      <c r="C13" s="39" t="s">
        <v>32</v>
      </c>
      <c r="D13" s="30"/>
      <c r="E13" s="17">
        <f>198500+100000</f>
        <v>298500</v>
      </c>
      <c r="F13" s="17">
        <f>E13</f>
        <v>298500</v>
      </c>
      <c r="G13" s="17"/>
      <c r="H13" s="42">
        <f>24360+36140+100550+37450</f>
        <v>198500</v>
      </c>
      <c r="I13" s="41">
        <f t="shared" si="0"/>
        <v>66.49916247906198</v>
      </c>
      <c r="K13" s="48"/>
    </row>
    <row r="14" spans="1:9" ht="55.5" customHeight="1">
      <c r="A14" s="37" t="s">
        <v>46</v>
      </c>
      <c r="B14" s="29"/>
      <c r="C14" s="39" t="s">
        <v>34</v>
      </c>
      <c r="D14" s="31" t="s">
        <v>17</v>
      </c>
      <c r="E14" s="17">
        <f>4770000+100000</f>
        <v>4870000</v>
      </c>
      <c r="F14" s="17">
        <f>E14</f>
        <v>4870000</v>
      </c>
      <c r="G14" s="17"/>
      <c r="H14" s="42">
        <f>63500+123500+38400+256860+89730+85700+85500+124380+158000+293620+46350+44912+132000+55740+64980+35730+119700+84700+35730+95360+128920+180050+28800+122330+159930+175728+55450+36530+132500+76000+47500+107230+23600+173000+129490+20750+162500+64280+88920+110000+32000+110492.5+59100+86800+120000+99900+44900</f>
        <v>4611092.5</v>
      </c>
      <c r="I14" s="41">
        <f t="shared" si="0"/>
        <v>94.68362422997947</v>
      </c>
    </row>
    <row r="15" spans="1:9" ht="36">
      <c r="A15" s="37" t="s">
        <v>53</v>
      </c>
      <c r="B15" s="29" t="s">
        <v>18</v>
      </c>
      <c r="C15" s="39" t="s">
        <v>19</v>
      </c>
      <c r="D15" s="30"/>
      <c r="E15" s="17">
        <f>200000-44000</f>
        <v>156000</v>
      </c>
      <c r="F15" s="17">
        <f>E15</f>
        <v>156000</v>
      </c>
      <c r="G15" s="17"/>
      <c r="H15" s="42">
        <f>46720+41040+68240</f>
        <v>156000</v>
      </c>
      <c r="I15" s="41">
        <f t="shared" si="0"/>
        <v>100</v>
      </c>
    </row>
    <row r="16" spans="1:9" ht="36">
      <c r="A16" s="37" t="s">
        <v>65</v>
      </c>
      <c r="B16" s="29"/>
      <c r="C16" s="39" t="s">
        <v>6</v>
      </c>
      <c r="D16" s="30" t="s">
        <v>20</v>
      </c>
      <c r="E16" s="18">
        <f>550000-73500</f>
        <v>476500</v>
      </c>
      <c r="F16" s="18">
        <f>E16</f>
        <v>476500</v>
      </c>
      <c r="G16" s="18"/>
      <c r="H16" s="42">
        <f>41400+99600+80470+44260+99678+99812+11280</f>
        <v>476500</v>
      </c>
      <c r="I16" s="41">
        <f t="shared" si="0"/>
        <v>100</v>
      </c>
    </row>
    <row r="17" spans="1:9" ht="36">
      <c r="A17" s="37" t="s">
        <v>66</v>
      </c>
      <c r="B17" s="43"/>
      <c r="C17" s="46" t="s">
        <v>49</v>
      </c>
      <c r="D17" s="45"/>
      <c r="E17" s="18">
        <f>342352.93+154564.4</f>
        <v>496917.32999999996</v>
      </c>
      <c r="F17" s="18">
        <f>342352.93+154564.4</f>
        <v>496917.32999999996</v>
      </c>
      <c r="G17" s="18"/>
      <c r="H17" s="42">
        <f>82996.83+13608+13608+82996.83+82996.83+13608+82996.83+13608+27442.8+82996.83</f>
        <v>496858.95</v>
      </c>
      <c r="I17" s="41">
        <f t="shared" si="0"/>
        <v>99.98825156691558</v>
      </c>
    </row>
    <row r="18" spans="1:9" ht="18">
      <c r="A18" s="37" t="s">
        <v>67</v>
      </c>
      <c r="B18" s="43"/>
      <c r="C18" s="46" t="s">
        <v>50</v>
      </c>
      <c r="D18" s="45"/>
      <c r="E18" s="18">
        <f>100000+73500</f>
        <v>173500</v>
      </c>
      <c r="F18" s="18">
        <f>E18</f>
        <v>173500</v>
      </c>
      <c r="G18" s="18"/>
      <c r="H18" s="42">
        <f>50880+33700</f>
        <v>84580</v>
      </c>
      <c r="I18" s="41">
        <f t="shared" si="0"/>
        <v>48.7492795389049</v>
      </c>
    </row>
    <row r="19" spans="1:9" ht="54">
      <c r="A19" s="37" t="s">
        <v>68</v>
      </c>
      <c r="B19" s="43"/>
      <c r="C19" s="46" t="s">
        <v>51</v>
      </c>
      <c r="D19" s="45"/>
      <c r="E19" s="18">
        <f>150000+44000</f>
        <v>194000</v>
      </c>
      <c r="F19" s="18">
        <f>E19</f>
        <v>194000</v>
      </c>
      <c r="G19" s="18"/>
      <c r="H19" s="42">
        <f>150000+44000</f>
        <v>194000</v>
      </c>
      <c r="I19" s="41">
        <f t="shared" si="0"/>
        <v>100</v>
      </c>
    </row>
    <row r="20" spans="1:9" ht="36">
      <c r="A20" s="37" t="s">
        <v>69</v>
      </c>
      <c r="B20" s="43"/>
      <c r="C20" s="44" t="s">
        <v>44</v>
      </c>
      <c r="D20" s="45"/>
      <c r="E20" s="18">
        <v>50000</v>
      </c>
      <c r="F20" s="18">
        <v>50000</v>
      </c>
      <c r="G20" s="18"/>
      <c r="H20" s="42"/>
      <c r="I20" s="41">
        <f t="shared" si="0"/>
        <v>0</v>
      </c>
    </row>
    <row r="21" spans="1:9" ht="18.75" customHeight="1">
      <c r="A21" s="37" t="s">
        <v>70</v>
      </c>
      <c r="B21" s="43"/>
      <c r="C21" s="44" t="s">
        <v>45</v>
      </c>
      <c r="D21" s="45"/>
      <c r="E21" s="18">
        <v>50000</v>
      </c>
      <c r="F21" s="18">
        <v>50000</v>
      </c>
      <c r="G21" s="18"/>
      <c r="H21" s="42"/>
      <c r="I21" s="41">
        <f t="shared" si="0"/>
        <v>0</v>
      </c>
    </row>
    <row r="22" spans="1:9" ht="54">
      <c r="A22" s="37" t="s">
        <v>71</v>
      </c>
      <c r="B22" s="43"/>
      <c r="C22" s="50" t="s">
        <v>48</v>
      </c>
      <c r="D22" s="45"/>
      <c r="E22" s="18">
        <f>366672+17005.09</f>
        <v>383677.09</v>
      </c>
      <c r="F22" s="18">
        <f>366672+17005.09</f>
        <v>383677.09</v>
      </c>
      <c r="G22" s="18"/>
      <c r="H22" s="42">
        <f>178785+2011.8+1245.6+5679.2+166528.8</f>
        <v>354250.4</v>
      </c>
      <c r="I22" s="41">
        <f t="shared" si="0"/>
        <v>92.33034998258562</v>
      </c>
    </row>
    <row r="23" spans="1:9" ht="18">
      <c r="A23" s="32" t="s">
        <v>24</v>
      </c>
      <c r="B23" s="35"/>
      <c r="C23" s="36" t="s">
        <v>35</v>
      </c>
      <c r="D23" s="15"/>
      <c r="E23" s="16">
        <f>SUM(E24:E27)</f>
        <v>1224000</v>
      </c>
      <c r="F23" s="16">
        <f>SUM(F24:F27)</f>
        <v>1224000</v>
      </c>
      <c r="G23" s="16">
        <f>SUM(G24:G27)</f>
        <v>0</v>
      </c>
      <c r="H23" s="16">
        <f>SUM(H24:H27)</f>
        <v>628991.47</v>
      </c>
      <c r="I23" s="15">
        <f t="shared" si="0"/>
        <v>51.38819199346405</v>
      </c>
    </row>
    <row r="24" spans="1:9" ht="18" customHeight="1">
      <c r="A24" s="37" t="s">
        <v>10</v>
      </c>
      <c r="B24" s="29" t="s">
        <v>22</v>
      </c>
      <c r="C24" s="39" t="s">
        <v>8</v>
      </c>
      <c r="D24" s="30"/>
      <c r="E24" s="20">
        <v>150000</v>
      </c>
      <c r="F24" s="20">
        <v>150000</v>
      </c>
      <c r="G24" s="20"/>
      <c r="H24" s="42">
        <f>48400+60800+15400+4400</f>
        <v>129000</v>
      </c>
      <c r="I24" s="41">
        <f t="shared" si="0"/>
        <v>86</v>
      </c>
    </row>
    <row r="25" spans="1:9" ht="19.5" customHeight="1">
      <c r="A25" s="37" t="s">
        <v>11</v>
      </c>
      <c r="B25" s="29" t="s">
        <v>23</v>
      </c>
      <c r="C25" s="39" t="s">
        <v>36</v>
      </c>
      <c r="D25" s="30"/>
      <c r="E25" s="17">
        <v>200000</v>
      </c>
      <c r="F25" s="17">
        <v>200000</v>
      </c>
      <c r="G25" s="17"/>
      <c r="H25" s="42">
        <f>19025+27900+23650+14230+23360+24680+36122+13960+17068</f>
        <v>199995</v>
      </c>
      <c r="I25" s="41">
        <f t="shared" si="0"/>
        <v>99.99749999999999</v>
      </c>
    </row>
    <row r="26" spans="1:9" ht="19.5" customHeight="1">
      <c r="A26" s="37" t="s">
        <v>12</v>
      </c>
      <c r="B26" s="29"/>
      <c r="C26" s="39" t="s">
        <v>52</v>
      </c>
      <c r="D26" s="30"/>
      <c r="E26" s="17">
        <f>70000+230000</f>
        <v>300000</v>
      </c>
      <c r="F26" s="17">
        <f>70000+230000</f>
        <v>300000</v>
      </c>
      <c r="G26" s="17"/>
      <c r="H26" s="42">
        <f>69996.79+104871.96+125127.72</f>
        <v>299996.47</v>
      </c>
      <c r="I26" s="41">
        <f t="shared" si="0"/>
        <v>99.99882333333332</v>
      </c>
    </row>
    <row r="27" spans="1:9" ht="36" customHeight="1">
      <c r="A27" s="37" t="s">
        <v>72</v>
      </c>
      <c r="B27" s="43"/>
      <c r="C27" s="46" t="s">
        <v>47</v>
      </c>
      <c r="D27" s="45"/>
      <c r="E27" s="47">
        <f>1200000-626000</f>
        <v>574000</v>
      </c>
      <c r="F27" s="47">
        <f>1200000-626000</f>
        <v>574000</v>
      </c>
      <c r="G27" s="47"/>
      <c r="H27" s="49"/>
      <c r="I27" s="41">
        <f t="shared" si="0"/>
        <v>0</v>
      </c>
    </row>
    <row r="28" spans="1:9" ht="18">
      <c r="A28" s="19" t="s">
        <v>27</v>
      </c>
      <c r="B28" s="27"/>
      <c r="C28" s="14" t="s">
        <v>37</v>
      </c>
      <c r="D28" s="28"/>
      <c r="E28" s="16">
        <f>SUM(E29:E31)</f>
        <v>30000</v>
      </c>
      <c r="F28" s="16">
        <f>SUM(F29:F31)</f>
        <v>30000</v>
      </c>
      <c r="G28" s="16">
        <f>SUM(G29:G31)</f>
        <v>0</v>
      </c>
      <c r="H28" s="16">
        <f>SUM(H29:H31)</f>
        <v>19993.6</v>
      </c>
      <c r="I28" s="15">
        <f t="shared" si="0"/>
        <v>66.64533333333333</v>
      </c>
    </row>
    <row r="29" spans="1:9" ht="37.5" customHeight="1">
      <c r="A29" s="38" t="s">
        <v>13</v>
      </c>
      <c r="B29" s="29"/>
      <c r="C29" s="39" t="s">
        <v>25</v>
      </c>
      <c r="D29" s="30"/>
      <c r="E29" s="17">
        <v>10000</v>
      </c>
      <c r="F29" s="17">
        <v>10000</v>
      </c>
      <c r="G29" s="17"/>
      <c r="H29" s="42"/>
      <c r="I29" s="41">
        <f t="shared" si="0"/>
        <v>0</v>
      </c>
    </row>
    <row r="30" spans="1:9" ht="27" customHeight="1">
      <c r="A30" s="38" t="s">
        <v>14</v>
      </c>
      <c r="B30" s="29"/>
      <c r="C30" s="39" t="s">
        <v>26</v>
      </c>
      <c r="D30" s="30"/>
      <c r="E30" s="17">
        <v>10000</v>
      </c>
      <c r="F30" s="17">
        <v>10000</v>
      </c>
      <c r="G30" s="17"/>
      <c r="H30" s="42">
        <v>10000</v>
      </c>
      <c r="I30" s="41">
        <f t="shared" si="0"/>
        <v>100</v>
      </c>
    </row>
    <row r="31" spans="1:9" ht="27" customHeight="1">
      <c r="A31" s="38" t="s">
        <v>56</v>
      </c>
      <c r="B31" s="29"/>
      <c r="C31" s="39" t="s">
        <v>38</v>
      </c>
      <c r="D31" s="30"/>
      <c r="E31" s="17">
        <v>10000</v>
      </c>
      <c r="F31" s="17">
        <v>10000</v>
      </c>
      <c r="G31" s="17"/>
      <c r="H31" s="42">
        <v>9993.6</v>
      </c>
      <c r="I31" s="41">
        <f t="shared" si="0"/>
        <v>99.936</v>
      </c>
    </row>
    <row r="32" spans="1:9" ht="30" customHeight="1">
      <c r="A32" s="19" t="s">
        <v>73</v>
      </c>
      <c r="B32" s="35"/>
      <c r="C32" s="36" t="s">
        <v>39</v>
      </c>
      <c r="D32" s="15"/>
      <c r="E32" s="16">
        <f>SUM(E33:E37)</f>
        <v>2116930.51</v>
      </c>
      <c r="F32" s="16">
        <f>SUM(F33:F37)</f>
        <v>2116930.51</v>
      </c>
      <c r="G32" s="16">
        <f>SUM(G33:G37)</f>
        <v>0</v>
      </c>
      <c r="H32" s="16">
        <f>SUM(H33:H37)</f>
        <v>2010453.21</v>
      </c>
      <c r="I32" s="15">
        <f t="shared" si="0"/>
        <v>94.97020334408616</v>
      </c>
    </row>
    <row r="33" spans="1:9" ht="36" customHeight="1">
      <c r="A33" s="37" t="s">
        <v>74</v>
      </c>
      <c r="B33" s="29" t="s">
        <v>28</v>
      </c>
      <c r="C33" s="39" t="s">
        <v>30</v>
      </c>
      <c r="D33" s="30"/>
      <c r="E33" s="20">
        <v>140000</v>
      </c>
      <c r="F33" s="20">
        <v>140000</v>
      </c>
      <c r="G33" s="20"/>
      <c r="H33" s="42">
        <f>31500+34887.54+73500</f>
        <v>139887.54</v>
      </c>
      <c r="I33" s="41">
        <f t="shared" si="0"/>
        <v>99.91967142857143</v>
      </c>
    </row>
    <row r="34" spans="1:9" ht="18" customHeight="1">
      <c r="A34" s="37" t="s">
        <v>75</v>
      </c>
      <c r="B34" s="21" t="s">
        <v>29</v>
      </c>
      <c r="C34" s="40" t="s">
        <v>40</v>
      </c>
      <c r="D34" s="29"/>
      <c r="E34" s="20">
        <f>252500-154564.4-17005.09</f>
        <v>80930.51000000001</v>
      </c>
      <c r="F34" s="20">
        <f>252500-154564.4-17005.09</f>
        <v>80930.51000000001</v>
      </c>
      <c r="G34" s="20"/>
      <c r="H34" s="42">
        <f>79747.2+1183.31</f>
        <v>80930.51</v>
      </c>
      <c r="I34" s="41">
        <f t="shared" si="0"/>
        <v>99.99999999999997</v>
      </c>
    </row>
    <row r="35" spans="1:9" ht="81.75" customHeight="1">
      <c r="A35" s="37" t="s">
        <v>76</v>
      </c>
      <c r="B35" s="21"/>
      <c r="C35" s="51" t="s">
        <v>54</v>
      </c>
      <c r="D35" s="29"/>
      <c r="E35" s="20">
        <v>400000</v>
      </c>
      <c r="F35" s="20">
        <v>400000</v>
      </c>
      <c r="G35" s="20"/>
      <c r="H35" s="42">
        <f>11280+26320+15518+169917+133312.24</f>
        <v>356347.24</v>
      </c>
      <c r="I35" s="41">
        <f t="shared" si="0"/>
        <v>89.08681</v>
      </c>
    </row>
    <row r="36" spans="1:9" ht="75.75" customHeight="1">
      <c r="A36" s="37" t="s">
        <v>77</v>
      </c>
      <c r="B36" s="21"/>
      <c r="C36" s="51" t="s">
        <v>55</v>
      </c>
      <c r="D36" s="29"/>
      <c r="E36" s="20">
        <v>1100000</v>
      </c>
      <c r="F36" s="20">
        <v>1100000</v>
      </c>
      <c r="G36" s="20"/>
      <c r="H36" s="42">
        <f>28200+52900+961019.09</f>
        <v>1042119.09</v>
      </c>
      <c r="I36" s="41">
        <f t="shared" si="0"/>
        <v>94.73809909090909</v>
      </c>
    </row>
    <row r="37" spans="1:9" ht="42.75" customHeight="1">
      <c r="A37" s="37" t="s">
        <v>78</v>
      </c>
      <c r="B37" s="21"/>
      <c r="C37" s="51" t="s">
        <v>79</v>
      </c>
      <c r="D37" s="29"/>
      <c r="E37" s="20">
        <v>396000</v>
      </c>
      <c r="F37" s="20">
        <f>E37</f>
        <v>396000</v>
      </c>
      <c r="G37" s="20"/>
      <c r="H37" s="42">
        <f>17837.44+29977.76+169780.31+1026+169780.32+2767</f>
        <v>391168.83</v>
      </c>
      <c r="I37" s="41">
        <f t="shared" si="0"/>
        <v>98.78000757575758</v>
      </c>
    </row>
    <row r="38" spans="1:9" ht="31.5" customHeight="1">
      <c r="A38" s="22"/>
      <c r="B38" s="33"/>
      <c r="C38" s="23" t="s">
        <v>31</v>
      </c>
      <c r="D38" s="34"/>
      <c r="E38" s="16">
        <f>E8+E11+E23+E28+E32</f>
        <v>15984824.93</v>
      </c>
      <c r="F38" s="16">
        <f>F8+F11+F23+F28+F32</f>
        <v>15984824.93</v>
      </c>
      <c r="G38" s="16">
        <f>G8+G11+G23+G28+G32</f>
        <v>5375800</v>
      </c>
      <c r="H38" s="16">
        <f>H8+H11+H23+H28+H32</f>
        <v>9640344.620000001</v>
      </c>
      <c r="I38" s="15">
        <f t="shared" si="0"/>
        <v>60.309353791590134</v>
      </c>
    </row>
    <row r="39" spans="1:7" ht="18">
      <c r="A39" s="4"/>
      <c r="B39" s="2"/>
      <c r="C39" s="8"/>
      <c r="D39" s="9"/>
      <c r="E39" s="10"/>
      <c r="F39" s="10"/>
      <c r="G39" s="10"/>
    </row>
    <row r="40" spans="1:8" ht="18">
      <c r="A40" s="24" t="s">
        <v>41</v>
      </c>
      <c r="B40" s="25"/>
      <c r="D40" s="11"/>
      <c r="E40" s="26" t="s">
        <v>42</v>
      </c>
      <c r="F40" s="26"/>
      <c r="G40" s="26"/>
      <c r="H40" s="48"/>
    </row>
    <row r="41" spans="5:8" ht="35.25" customHeight="1">
      <c r="E41" s="1"/>
      <c r="F41" s="1"/>
      <c r="G41" s="1"/>
      <c r="H41" s="48"/>
    </row>
    <row r="42" spans="5:7" ht="23.25" customHeight="1">
      <c r="E42" s="1"/>
      <c r="F42" s="1"/>
      <c r="G42" s="1"/>
    </row>
    <row r="43" spans="5:7" ht="12.75">
      <c r="E43" s="1"/>
      <c r="F43" s="1"/>
      <c r="G43" s="1"/>
    </row>
    <row r="44" spans="5:7" ht="12.75">
      <c r="E44" s="1"/>
      <c r="F44" s="1"/>
      <c r="G44" s="1"/>
    </row>
    <row r="45" spans="5:7" ht="12.75">
      <c r="E45" s="1"/>
      <c r="F45" s="1"/>
      <c r="G45" s="1"/>
    </row>
    <row r="46" spans="1:9" ht="18">
      <c r="A46" s="2"/>
      <c r="B46" s="2"/>
      <c r="C46" s="2"/>
      <c r="D46" s="2"/>
      <c r="E46" s="12"/>
      <c r="F46" s="12"/>
      <c r="G46" s="12"/>
      <c r="H46" s="2"/>
      <c r="I46" s="2"/>
    </row>
  </sheetData>
  <sheetProtection/>
  <mergeCells count="10">
    <mergeCell ref="A3:I3"/>
    <mergeCell ref="A1:I2"/>
    <mergeCell ref="H5:H6"/>
    <mergeCell ref="I5:I6"/>
    <mergeCell ref="A5:A6"/>
    <mergeCell ref="B5:B6"/>
    <mergeCell ref="C5:C6"/>
    <mergeCell ref="D5:D6"/>
    <mergeCell ref="E5:E6"/>
    <mergeCell ref="F5:F6"/>
  </mergeCells>
  <printOptions/>
  <pageMargins left="0.75" right="0.52" top="0.77" bottom="0.45" header="0.5" footer="0.38"/>
  <pageSetup fitToHeight="1" fitToWidth="1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2017-09-01T10:55:55Z</cp:lastPrinted>
  <dcterms:created xsi:type="dcterms:W3CDTF">1996-10-08T23:32:33Z</dcterms:created>
  <dcterms:modified xsi:type="dcterms:W3CDTF">2017-12-26T09:13:20Z</dcterms:modified>
  <cp:category/>
  <cp:version/>
  <cp:contentType/>
  <cp:contentStatus/>
</cp:coreProperties>
</file>